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HS Math\Applied Math 12\Financial\"/>
    </mc:Choice>
  </mc:AlternateContent>
  <bookViews>
    <workbookView xWindow="0" yWindow="0" windowWidth="19200" windowHeight="8235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I36" i="1" l="1"/>
  <c r="I23" i="1"/>
  <c r="H21" i="1"/>
  <c r="H32" i="1" s="1"/>
  <c r="H18" i="1"/>
  <c r="H17" i="1"/>
  <c r="H16" i="1"/>
  <c r="D21" i="1"/>
  <c r="C19" i="1"/>
  <c r="C15" i="1"/>
  <c r="C14" i="1"/>
  <c r="H19" i="1" l="1"/>
  <c r="H22" i="1"/>
  <c r="H20" i="1"/>
  <c r="H33" i="1"/>
  <c r="H34" i="1" s="1"/>
  <c r="H35" i="1" s="1"/>
  <c r="H36" i="1" s="1"/>
  <c r="C16" i="1"/>
  <c r="C17" i="1" s="1"/>
  <c r="H23" i="1" l="1"/>
  <c r="H24" i="1" s="1"/>
  <c r="H25" i="1"/>
  <c r="H38" i="1" s="1"/>
  <c r="C18" i="1"/>
  <c r="C20" i="1" s="1"/>
  <c r="C21" i="1" l="1"/>
  <c r="C22" i="1" s="1"/>
  <c r="C33" i="1" l="1"/>
  <c r="C34" i="1"/>
  <c r="C23" i="1"/>
</calcChain>
</file>

<file path=xl/sharedStrings.xml><?xml version="1.0" encoding="utf-8"?>
<sst xmlns="http://schemas.openxmlformats.org/spreadsheetml/2006/main" count="69" uniqueCount="46">
  <si>
    <t>Buying a Car</t>
  </si>
  <si>
    <t>Cost of Vehicle</t>
  </si>
  <si>
    <t>PST + GST (%)</t>
  </si>
  <si>
    <t>Interest Rate</t>
  </si>
  <si>
    <t>Payment Frequency</t>
  </si>
  <si>
    <t>Annual</t>
  </si>
  <si>
    <t>Semi-Annual</t>
  </si>
  <si>
    <t>Quarterly</t>
  </si>
  <si>
    <t>Monthly</t>
  </si>
  <si>
    <t>Biweekly</t>
  </si>
  <si>
    <t>Weekly</t>
  </si>
  <si>
    <t>Term of Loan (Years)</t>
  </si>
  <si>
    <t>Minus Trade</t>
  </si>
  <si>
    <t>Price After Trade</t>
  </si>
  <si>
    <t>Taxes</t>
  </si>
  <si>
    <t>Total Purchase Price</t>
  </si>
  <si>
    <t>Minus Down Payment</t>
  </si>
  <si>
    <t>Principal for Loan</t>
  </si>
  <si>
    <t>Payment</t>
  </si>
  <si>
    <t>Total Cost of Purchasing</t>
  </si>
  <si>
    <t>Interest Paid</t>
  </si>
  <si>
    <t>Trade-In Value</t>
  </si>
  <si>
    <t>Down Payment</t>
  </si>
  <si>
    <t>Number of Payments</t>
  </si>
  <si>
    <t>Semi-Monthly</t>
  </si>
  <si>
    <t>Residual %</t>
  </si>
  <si>
    <t>Depreciation</t>
  </si>
  <si>
    <t>Residual Value</t>
  </si>
  <si>
    <t>Purchase Option Price</t>
  </si>
  <si>
    <t>Lease Payment (incl. tax)</t>
  </si>
  <si>
    <t>Refundable Security Deposit</t>
  </si>
  <si>
    <t>Total Due Upon Signing</t>
  </si>
  <si>
    <t>Total Lease Cost</t>
  </si>
  <si>
    <t>Lease</t>
  </si>
  <si>
    <t>Buyout Option at End of Lease</t>
  </si>
  <si>
    <t>Leasing a Car</t>
  </si>
  <si>
    <t>Acquisition Fee</t>
  </si>
  <si>
    <t>Total Cost to Buyout Vehicle</t>
  </si>
  <si>
    <t>Cost to Lease + Buyout Vehicle</t>
  </si>
  <si>
    <t>Security Deposit?</t>
  </si>
  <si>
    <t>Yes</t>
  </si>
  <si>
    <t>No</t>
  </si>
  <si>
    <t>Lease Term (Years)</t>
  </si>
  <si>
    <t>Which is cheaper?</t>
  </si>
  <si>
    <t>By how much?</t>
  </si>
  <si>
    <t>Comparison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</si>
</sst>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theme="0"/>
      <name val="Arial"/>
      <family val="2"/>
    </font>
    <font>
      <b/>
      <sz val="18"/>
      <color theme="1"/>
      <name val="Arial"/>
      <family val="2"/>
    </font>
    <font>
      <sz val="11"/>
      <name val="Arial"/>
      <family val="2"/>
    </font>
    <font>
      <sz val="1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FFF00"/>
      <name val="Arial"/>
      <family val="2"/>
    </font>
    <font>
      <sz val="11"/>
      <color rgb="FFFFFF00"/>
      <name val="Arial"/>
      <family val="2"/>
    </font>
    <font>
      <sz val="18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5" tint="0.59996337778862885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7" tint="-0.24994659260841701"/>
        <bgColor indexed="64"/>
      </patternFill>
    </fill>
    <fill>
      <patternFill patternType="solid">
        <fgColor theme="8" tint="0.3999450666829432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7">
    <xf numFmtId="0" fontId="0" fillId="0" borderId="0" xfId="0"/>
    <xf numFmtId="0" fontId="2" fillId="0" borderId="0" xfId="0" applyFont="1"/>
    <xf numFmtId="0" fontId="3" fillId="0" borderId="0" xfId="0" applyFont="1"/>
    <xf numFmtId="0" fontId="0" fillId="0" borderId="0" xfId="0" applyFont="1" applyFill="1"/>
    <xf numFmtId="0" fontId="5" fillId="0" borderId="0" xfId="0" applyFont="1"/>
    <xf numFmtId="0" fontId="6" fillId="0" borderId="0" xfId="0" applyFont="1"/>
    <xf numFmtId="0" fontId="4" fillId="2" borderId="1" xfId="0" applyFont="1" applyFill="1" applyBorder="1"/>
    <xf numFmtId="7" fontId="3" fillId="2" borderId="1" xfId="1" applyNumberFormat="1" applyFont="1" applyFill="1" applyBorder="1" applyAlignment="1">
      <alignment horizontal="left"/>
    </xf>
    <xf numFmtId="9" fontId="3" fillId="2" borderId="1" xfId="2" applyFont="1" applyFill="1" applyBorder="1" applyAlignment="1">
      <alignment horizontal="left"/>
    </xf>
    <xf numFmtId="164" fontId="3" fillId="2" borderId="1" xfId="0" applyNumberFormat="1" applyFont="1" applyFill="1" applyBorder="1" applyAlignment="1">
      <alignment horizontal="left"/>
    </xf>
    <xf numFmtId="0" fontId="3" fillId="2" borderId="1" xfId="0" applyFont="1" applyFill="1" applyBorder="1" applyAlignment="1">
      <alignment horizontal="left"/>
    </xf>
    <xf numFmtId="0" fontId="3" fillId="2" borderId="1" xfId="0" applyNumberFormat="1" applyFont="1" applyFill="1" applyBorder="1" applyAlignment="1">
      <alignment horizontal="left"/>
    </xf>
    <xf numFmtId="0" fontId="4" fillId="3" borderId="1" xfId="0" applyFont="1" applyFill="1" applyBorder="1"/>
    <xf numFmtId="7" fontId="7" fillId="3" borderId="1" xfId="0" applyNumberFormat="1" applyFont="1" applyFill="1" applyBorder="1" applyAlignment="1">
      <alignment horizontal="left"/>
    </xf>
    <xf numFmtId="164" fontId="7" fillId="3" borderId="1" xfId="0" applyNumberFormat="1" applyFont="1" applyFill="1" applyBorder="1" applyAlignment="1">
      <alignment horizontal="left"/>
    </xf>
    <xf numFmtId="10" fontId="3" fillId="2" borderId="1" xfId="2" applyNumberFormat="1" applyFont="1" applyFill="1" applyBorder="1" applyAlignment="1">
      <alignment horizontal="left"/>
    </xf>
    <xf numFmtId="0" fontId="4" fillId="0" borderId="0" xfId="0" applyFont="1"/>
    <xf numFmtId="0" fontId="4" fillId="2" borderId="6" xfId="0" applyFont="1" applyFill="1" applyBorder="1"/>
    <xf numFmtId="2" fontId="3" fillId="0" borderId="0" xfId="0" applyNumberFormat="1" applyFont="1"/>
    <xf numFmtId="7" fontId="3" fillId="3" borderId="1" xfId="0" applyNumberFormat="1" applyFont="1" applyFill="1" applyBorder="1" applyAlignment="1">
      <alignment horizontal="left"/>
    </xf>
    <xf numFmtId="164" fontId="3" fillId="3" borderId="1" xfId="0" applyNumberFormat="1" applyFont="1" applyFill="1" applyBorder="1" applyAlignment="1">
      <alignment horizontal="left"/>
    </xf>
    <xf numFmtId="164" fontId="3" fillId="3" borderId="0" xfId="0" applyNumberFormat="1" applyFont="1" applyFill="1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10" fillId="4" borderId="1" xfId="0" applyFont="1" applyFill="1" applyBorder="1"/>
    <xf numFmtId="164" fontId="11" fillId="4" borderId="1" xfId="0" applyNumberFormat="1" applyFont="1" applyFill="1" applyBorder="1" applyAlignment="1">
      <alignment horizontal="left"/>
    </xf>
    <xf numFmtId="0" fontId="9" fillId="0" borderId="0" xfId="0" applyFont="1"/>
    <xf numFmtId="0" fontId="4" fillId="2" borderId="7" xfId="0" applyFont="1" applyFill="1" applyBorder="1"/>
    <xf numFmtId="0" fontId="3" fillId="2" borderId="8" xfId="0" applyFont="1" applyFill="1" applyBorder="1"/>
    <xf numFmtId="0" fontId="4" fillId="5" borderId="1" xfId="0" applyFont="1" applyFill="1" applyBorder="1"/>
    <xf numFmtId="8" fontId="3" fillId="5" borderId="1" xfId="0" applyNumberFormat="1" applyFont="1" applyFill="1" applyBorder="1" applyAlignment="1">
      <alignment horizontal="left"/>
    </xf>
    <xf numFmtId="0" fontId="7" fillId="3" borderId="4" xfId="0" applyFont="1" applyFill="1" applyBorder="1" applyAlignment="1">
      <alignment horizontal="left"/>
    </xf>
    <xf numFmtId="0" fontId="8" fillId="3" borderId="5" xfId="0" applyFont="1" applyFill="1" applyBorder="1" applyAlignment="1">
      <alignment horizontal="left"/>
    </xf>
    <xf numFmtId="0" fontId="6" fillId="0" borderId="0" xfId="0" applyFont="1" applyAlignment="1"/>
    <xf numFmtId="0" fontId="12" fillId="0" borderId="0" xfId="0" applyFont="1" applyAlignment="1"/>
    <xf numFmtId="0" fontId="4" fillId="3" borderId="2" xfId="0" applyFont="1" applyFill="1" applyBorder="1" applyAlignment="1"/>
    <xf numFmtId="0" fontId="4" fillId="3" borderId="3" xfId="0" applyFont="1" applyFill="1" applyBorder="1" applyAlignment="1"/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48"/>
  <sheetViews>
    <sheetView showGridLines="0" tabSelected="1" zoomScale="85" zoomScaleNormal="85" workbookViewId="0">
      <selection activeCell="B45" sqref="B45"/>
    </sheetView>
  </sheetViews>
  <sheetFormatPr defaultRowHeight="15" x14ac:dyDescent="0.25"/>
  <cols>
    <col min="1" max="1" width="1.5703125" customWidth="1"/>
    <col min="2" max="2" width="26.5703125" bestFit="1" customWidth="1"/>
    <col min="3" max="3" width="14" bestFit="1" customWidth="1"/>
    <col min="5" max="5" width="12.28515625" customWidth="1"/>
    <col min="6" max="6" width="2.85546875" customWidth="1"/>
    <col min="7" max="7" width="32.5703125" bestFit="1" customWidth="1"/>
    <col min="8" max="8" width="17.140625" customWidth="1"/>
    <col min="9" max="9" width="23.140625" customWidth="1"/>
    <col min="10" max="10" width="0.85546875" customWidth="1"/>
  </cols>
  <sheetData>
    <row r="1" spans="1:53" x14ac:dyDescent="0.2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AY1" s="26"/>
      <c r="BA1" s="4" t="s">
        <v>5</v>
      </c>
    </row>
    <row r="2" spans="1:53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AY2" s="26" t="s">
        <v>40</v>
      </c>
      <c r="BA2" s="4" t="s">
        <v>6</v>
      </c>
    </row>
    <row r="3" spans="1:53" ht="23.25" x14ac:dyDescent="0.35">
      <c r="A3" s="2"/>
      <c r="B3" s="5" t="s">
        <v>0</v>
      </c>
      <c r="D3" s="2"/>
      <c r="E3" s="2"/>
      <c r="F3" s="2"/>
      <c r="G3" s="5" t="s">
        <v>35</v>
      </c>
      <c r="H3" s="2"/>
      <c r="I3" s="18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AY3" s="26" t="s">
        <v>41</v>
      </c>
      <c r="BA3" s="4" t="s">
        <v>7</v>
      </c>
    </row>
    <row r="4" spans="1:53" x14ac:dyDescent="0.25">
      <c r="A4" s="2"/>
      <c r="B4" s="2"/>
      <c r="C4" s="2"/>
      <c r="D4" s="2"/>
      <c r="E4" s="2"/>
      <c r="F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AY4" s="26"/>
      <c r="BA4" s="4" t="s">
        <v>8</v>
      </c>
    </row>
    <row r="5" spans="1:53" x14ac:dyDescent="0.25">
      <c r="A5" s="2"/>
      <c r="B5" s="6" t="s">
        <v>1</v>
      </c>
      <c r="C5" s="7">
        <v>37368</v>
      </c>
      <c r="D5" s="2"/>
      <c r="G5" s="16" t="s">
        <v>33</v>
      </c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AY5" s="26"/>
      <c r="BA5" s="4" t="s">
        <v>24</v>
      </c>
    </row>
    <row r="6" spans="1:53" x14ac:dyDescent="0.25">
      <c r="A6" s="2"/>
      <c r="B6" s="6" t="s">
        <v>2</v>
      </c>
      <c r="C6" s="8">
        <v>0.12</v>
      </c>
      <c r="D6" s="2"/>
      <c r="E6" s="2"/>
      <c r="G6" s="6" t="s">
        <v>1</v>
      </c>
      <c r="H6" s="7">
        <v>37368</v>
      </c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AY6" s="26"/>
      <c r="BA6" s="4" t="s">
        <v>9</v>
      </c>
    </row>
    <row r="7" spans="1:53" x14ac:dyDescent="0.25">
      <c r="A7" s="2"/>
      <c r="B7" s="6" t="s">
        <v>21</v>
      </c>
      <c r="C7" s="9">
        <v>0</v>
      </c>
      <c r="D7" s="2"/>
      <c r="E7" s="2"/>
      <c r="G7" s="6" t="s">
        <v>2</v>
      </c>
      <c r="H7" s="8">
        <v>0.12</v>
      </c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BA7" s="4" t="s">
        <v>10</v>
      </c>
    </row>
    <row r="8" spans="1:53" x14ac:dyDescent="0.25">
      <c r="A8" s="2"/>
      <c r="B8" s="6" t="s">
        <v>22</v>
      </c>
      <c r="C8" s="9">
        <v>8000</v>
      </c>
      <c r="D8" s="2"/>
      <c r="E8" s="2"/>
      <c r="G8" s="6" t="s">
        <v>21</v>
      </c>
      <c r="H8" s="9">
        <v>0</v>
      </c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</row>
    <row r="9" spans="1:53" x14ac:dyDescent="0.25">
      <c r="A9" s="2"/>
      <c r="B9" s="6" t="s">
        <v>3</v>
      </c>
      <c r="C9" s="15">
        <v>2.5999999999999999E-2</v>
      </c>
      <c r="D9" s="2"/>
      <c r="E9" s="2"/>
      <c r="G9" s="6" t="s">
        <v>22</v>
      </c>
      <c r="H9" s="9">
        <v>8000</v>
      </c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</row>
    <row r="10" spans="1:53" x14ac:dyDescent="0.25">
      <c r="A10" s="2"/>
      <c r="B10" s="6" t="s">
        <v>4</v>
      </c>
      <c r="C10" s="10" t="s">
        <v>24</v>
      </c>
      <c r="D10" s="2"/>
      <c r="E10" s="2"/>
      <c r="G10" s="6" t="s">
        <v>25</v>
      </c>
      <c r="H10" s="8">
        <v>0.44</v>
      </c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</row>
    <row r="11" spans="1:53" x14ac:dyDescent="0.25">
      <c r="A11" s="2"/>
      <c r="B11" s="6" t="s">
        <v>11</v>
      </c>
      <c r="C11" s="11">
        <v>5</v>
      </c>
      <c r="D11" s="2"/>
      <c r="E11" s="2"/>
      <c r="G11" s="17" t="s">
        <v>36</v>
      </c>
      <c r="H11" s="9">
        <v>695</v>
      </c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</row>
    <row r="12" spans="1:53" x14ac:dyDescent="0.25">
      <c r="A12" s="2"/>
      <c r="B12" s="1"/>
      <c r="C12" s="3"/>
      <c r="D12" s="2"/>
      <c r="E12" s="2"/>
      <c r="G12" s="6" t="s">
        <v>3</v>
      </c>
      <c r="H12" s="15">
        <v>0.04</v>
      </c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</row>
    <row r="13" spans="1:53" x14ac:dyDescent="0.25">
      <c r="A13" s="2"/>
      <c r="B13" s="1"/>
      <c r="C13" s="3"/>
      <c r="D13" s="2"/>
      <c r="E13" s="2"/>
      <c r="G13" s="6" t="s">
        <v>4</v>
      </c>
      <c r="H13" s="10" t="s">
        <v>24</v>
      </c>
      <c r="I13" s="27" t="s">
        <v>39</v>
      </c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</row>
    <row r="14" spans="1:53" x14ac:dyDescent="0.25">
      <c r="A14" s="2"/>
      <c r="B14" s="12" t="s">
        <v>1</v>
      </c>
      <c r="C14" s="13">
        <f>C5</f>
        <v>37368</v>
      </c>
      <c r="D14" s="2"/>
      <c r="E14" s="2"/>
      <c r="G14" s="6" t="s">
        <v>42</v>
      </c>
      <c r="H14" s="11">
        <v>3</v>
      </c>
      <c r="I14" s="28" t="s">
        <v>41</v>
      </c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</row>
    <row r="15" spans="1:53" x14ac:dyDescent="0.25">
      <c r="A15" s="2"/>
      <c r="B15" s="12" t="s">
        <v>12</v>
      </c>
      <c r="C15" s="14">
        <f>C7</f>
        <v>0</v>
      </c>
      <c r="D15" s="2"/>
      <c r="E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</row>
    <row r="16" spans="1:53" x14ac:dyDescent="0.25">
      <c r="A16" s="2"/>
      <c r="B16" s="12" t="s">
        <v>13</v>
      </c>
      <c r="C16" s="13">
        <f>C14-C15</f>
        <v>37368</v>
      </c>
      <c r="D16" s="2"/>
      <c r="E16" s="2"/>
      <c r="G16" s="12" t="s">
        <v>1</v>
      </c>
      <c r="H16" s="19">
        <f>H6</f>
        <v>37368</v>
      </c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</row>
    <row r="17" spans="1:20" x14ac:dyDescent="0.25">
      <c r="A17" s="2"/>
      <c r="B17" s="12" t="s">
        <v>14</v>
      </c>
      <c r="C17" s="13">
        <f>C16*C6</f>
        <v>4484.16</v>
      </c>
      <c r="D17" s="2"/>
      <c r="E17" s="2"/>
      <c r="G17" s="12" t="s">
        <v>12</v>
      </c>
      <c r="H17" s="20">
        <f>H8</f>
        <v>0</v>
      </c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</row>
    <row r="18" spans="1:20" x14ac:dyDescent="0.25">
      <c r="A18" s="2"/>
      <c r="B18" s="12" t="s">
        <v>15</v>
      </c>
      <c r="C18" s="13">
        <f>C16+C17</f>
        <v>41852.160000000003</v>
      </c>
      <c r="D18" s="2"/>
      <c r="E18" s="2"/>
      <c r="G18" s="12" t="s">
        <v>16</v>
      </c>
      <c r="H18" s="20">
        <f>H9</f>
        <v>8000</v>
      </c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</row>
    <row r="19" spans="1:20" x14ac:dyDescent="0.25">
      <c r="A19" s="2"/>
      <c r="B19" s="12" t="s">
        <v>16</v>
      </c>
      <c r="C19" s="14">
        <f>C8</f>
        <v>8000</v>
      </c>
      <c r="D19" s="2"/>
      <c r="E19" s="2"/>
      <c r="G19" s="12" t="s">
        <v>28</v>
      </c>
      <c r="H19" s="19">
        <f>H16-H17-H18</f>
        <v>29368</v>
      </c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</row>
    <row r="20" spans="1:20" x14ac:dyDescent="0.25">
      <c r="A20" s="2"/>
      <c r="B20" s="12" t="s">
        <v>17</v>
      </c>
      <c r="C20" s="13">
        <f>C18-C19</f>
        <v>33852.160000000003</v>
      </c>
      <c r="D20" s="35" t="s">
        <v>23</v>
      </c>
      <c r="E20" s="36"/>
      <c r="G20" s="12" t="s">
        <v>26</v>
      </c>
      <c r="H20" s="19">
        <f>H16-H21</f>
        <v>20926.079999999998</v>
      </c>
      <c r="K20" s="2"/>
      <c r="L20" s="2"/>
      <c r="M20" s="2"/>
      <c r="N20" s="2"/>
      <c r="O20" s="2"/>
      <c r="P20" s="2"/>
      <c r="Q20" s="2"/>
      <c r="R20" s="2"/>
      <c r="S20" s="2"/>
      <c r="T20" s="2"/>
    </row>
    <row r="21" spans="1:20" x14ac:dyDescent="0.25">
      <c r="A21" s="2"/>
      <c r="B21" s="12" t="s">
        <v>18</v>
      </c>
      <c r="C21" s="14">
        <f>IF(C10="Annual",PMT(C9,C11,-C20,0,0),IF(C10="Semi-Annual",PMT(C9/2,D21,-C20,0,0),IF(C10="Quarterly",PMT(C9/4,D21,-C20,0,0),IF(C10="Monthly",PMT(C9/12,D21,-C20,0,0),IF(C10="Semi-Monthly",PMT(C9/24,D21,-C20,0,0),IF(C10="Biweekly",PMT(C9/26,D21,-C20,0,0),PMT(C9/52,D21,-C20,0,0)))))))</f>
        <v>300.98766330262868</v>
      </c>
      <c r="D21" s="31">
        <f>IF(C10="Annual",1*C11,IF(C10="Semi-Annual",2*C11,IF(C10="Quarterly",4*C11,IF(C10="Monthly",12*C11,IF(C10="Semi-Monthly",24*C11,IF(C10="Biweekly",26*C11,52*C11))))))</f>
        <v>120</v>
      </c>
      <c r="E21" s="32"/>
      <c r="G21" s="12" t="s">
        <v>27</v>
      </c>
      <c r="H21" s="19">
        <f>H10*H6</f>
        <v>16441.920000000002</v>
      </c>
      <c r="K21" s="2"/>
      <c r="L21" s="2"/>
      <c r="M21" s="2"/>
      <c r="N21" s="2"/>
      <c r="O21" s="2"/>
      <c r="P21" s="2"/>
      <c r="Q21" s="2"/>
      <c r="R21" s="2"/>
      <c r="S21" s="2"/>
      <c r="T21" s="2"/>
    </row>
    <row r="22" spans="1:20" x14ac:dyDescent="0.25">
      <c r="A22" s="2"/>
      <c r="B22" s="24" t="s">
        <v>19</v>
      </c>
      <c r="C22" s="25">
        <f>C7+C8+C21*D21</f>
        <v>44118.51959631544</v>
      </c>
      <c r="D22" s="2"/>
      <c r="E22" s="2"/>
      <c r="G22" s="12" t="s">
        <v>29</v>
      </c>
      <c r="H22" s="21">
        <f>IF(H13="Annual",PMT(H12,I23,-H19,H21,0)*(1+H7),IF(H13="Semi-Annual",PMT(H12/2,I23,-H19,H21,0) *(1+H7),IF(H13="Quarterly",PMT(H12/4,I23,-H19,H21,0) *(1+H7),IF(H13="Monthly",PMT(H12/12,I23,-H19,H21,0) *(1+H7),IF(H13="Semi-Monthly",PMT(H12/24,I23,-H19,H21,0) *(1+H7),IF(H13="Biweekly",PMT(H12/26,I23,-H19,H21,0) *(1+H7),PMT(H12/52,I23,-H19,H21,0) *(1+H7)))))))</f>
        <v>244.23682291226811</v>
      </c>
      <c r="I22" s="35" t="s">
        <v>23</v>
      </c>
      <c r="J22" s="36"/>
      <c r="K22" s="2"/>
      <c r="L22" s="2"/>
      <c r="M22" s="2"/>
      <c r="N22" s="2"/>
      <c r="O22" s="2"/>
      <c r="P22" s="2"/>
      <c r="Q22" s="2"/>
      <c r="R22" s="2"/>
      <c r="S22" s="2"/>
      <c r="T22" s="2"/>
    </row>
    <row r="23" spans="1:20" x14ac:dyDescent="0.25">
      <c r="A23" s="2"/>
      <c r="B23" s="12" t="s">
        <v>20</v>
      </c>
      <c r="C23" s="14">
        <f>C21*D21-C20</f>
        <v>2266.3595963154366</v>
      </c>
      <c r="D23" s="2"/>
      <c r="E23" s="2"/>
      <c r="G23" s="12" t="s">
        <v>30</v>
      </c>
      <c r="H23" s="20">
        <f>IF(I14="No",0,IF(H13="Annual",CEILING(H22/12,25),IF(H13="Semi-Annual",CEILING(H22/6,25),IF(H13="Quarterly",CEILING(H22/3,25),IF(H13="Monthly",CEILING(H22,25),IF(H13="Semi-Monthly",CEILING(H22*2,25),IF(H13="Biweekly",CEILING(H22*26/12,25),CEILING(H22*52/12,25))))))))</f>
        <v>0</v>
      </c>
      <c r="I23" s="31">
        <f>IF(H13="Annual",1*H14,IF(H13="Semi-Annual",2*H14,IF(H13="Quarterly",4*H14,IF(H13="Monthly",12*H14,IF(H13="Semi-Monthly",24*H14,IF(H13="Biweekly",26*H14,52*H14))))))</f>
        <v>72</v>
      </c>
      <c r="J23" s="32"/>
      <c r="K23" s="2"/>
      <c r="L23" s="2"/>
      <c r="M23" s="2"/>
      <c r="N23" s="2"/>
      <c r="O23" s="2"/>
      <c r="P23" s="2"/>
      <c r="Q23" s="2"/>
      <c r="R23" s="2"/>
      <c r="S23" s="2"/>
      <c r="T23" s="2"/>
    </row>
    <row r="24" spans="1:20" x14ac:dyDescent="0.25">
      <c r="A24" s="2"/>
      <c r="B24" s="2"/>
      <c r="C24" s="2"/>
      <c r="D24" s="2"/>
      <c r="E24" s="2"/>
      <c r="G24" s="12" t="s">
        <v>31</v>
      </c>
      <c r="H24" s="20">
        <f>H22+H23+H11</f>
        <v>939.23682291226805</v>
      </c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</row>
    <row r="25" spans="1:20" x14ac:dyDescent="0.25">
      <c r="A25" s="2"/>
      <c r="B25" s="2"/>
      <c r="C25" s="2"/>
      <c r="D25" s="2"/>
      <c r="E25" s="2"/>
      <c r="G25" s="12" t="s">
        <v>32</v>
      </c>
      <c r="H25" s="20">
        <f>H22*I23+H9+H8+H11</f>
        <v>26280.051249683303</v>
      </c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</row>
    <row r="26" spans="1:20" x14ac:dyDescent="0.25">
      <c r="A26" s="2"/>
      <c r="B26" s="2"/>
      <c r="C26" s="2"/>
      <c r="D26" s="2"/>
      <c r="E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</row>
    <row r="27" spans="1:20" x14ac:dyDescent="0.25">
      <c r="A27" s="2"/>
      <c r="B27" s="2"/>
      <c r="C27" s="2"/>
      <c r="D27" s="2"/>
      <c r="E27" s="2"/>
      <c r="G27" s="16" t="s">
        <v>34</v>
      </c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</row>
    <row r="28" spans="1:20" x14ac:dyDescent="0.25">
      <c r="A28" s="2"/>
      <c r="B28" s="2"/>
      <c r="C28" s="2"/>
      <c r="D28" s="2"/>
      <c r="E28" s="2"/>
      <c r="G28" s="6" t="s">
        <v>3</v>
      </c>
      <c r="H28" s="15">
        <v>2.5999999999999999E-2</v>
      </c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</row>
    <row r="29" spans="1:20" x14ac:dyDescent="0.25">
      <c r="A29" s="2"/>
      <c r="B29" s="2"/>
      <c r="C29" s="2"/>
      <c r="D29" s="2"/>
      <c r="E29" s="2"/>
      <c r="G29" s="6" t="s">
        <v>4</v>
      </c>
      <c r="H29" s="10" t="s">
        <v>24</v>
      </c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</row>
    <row r="30" spans="1:20" x14ac:dyDescent="0.25">
      <c r="A30" s="2"/>
      <c r="B30" s="2"/>
      <c r="C30" s="2"/>
      <c r="E30" s="2"/>
      <c r="G30" s="6" t="s">
        <v>11</v>
      </c>
      <c r="H30" s="10">
        <v>3</v>
      </c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</row>
    <row r="31" spans="1:20" x14ac:dyDescent="0.25">
      <c r="A31" s="2"/>
      <c r="B31" s="33" t="s">
        <v>45</v>
      </c>
      <c r="C31" s="2"/>
      <c r="D31" s="2"/>
      <c r="E31" s="2"/>
      <c r="G31" s="2"/>
      <c r="H31" s="2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</row>
    <row r="32" spans="1:20" x14ac:dyDescent="0.25">
      <c r="A32" s="2"/>
      <c r="B32" s="34"/>
      <c r="C32" s="2"/>
      <c r="D32" s="2"/>
      <c r="E32" s="2"/>
      <c r="G32" s="12" t="s">
        <v>27</v>
      </c>
      <c r="H32" s="19">
        <f>H21</f>
        <v>16441.920000000002</v>
      </c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</row>
    <row r="33" spans="1:20" x14ac:dyDescent="0.25">
      <c r="A33" s="2"/>
      <c r="B33" s="29" t="s">
        <v>43</v>
      </c>
      <c r="C33" s="30" t="str">
        <f>IF(C22&lt;H38,"Buying","Leasing")</f>
        <v>Buying</v>
      </c>
      <c r="D33" s="2"/>
      <c r="E33" s="2"/>
      <c r="G33" s="12" t="s">
        <v>14</v>
      </c>
      <c r="H33" s="19">
        <f>H7*H32</f>
        <v>1973.0304000000001</v>
      </c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</row>
    <row r="34" spans="1:20" x14ac:dyDescent="0.25">
      <c r="A34" s="2"/>
      <c r="B34" s="29" t="s">
        <v>44</v>
      </c>
      <c r="C34" s="30">
        <f>ABS(C22-H38)</f>
        <v>1313.9684650043346</v>
      </c>
      <c r="D34" s="2"/>
      <c r="E34" s="2"/>
      <c r="F34" s="2"/>
      <c r="G34" s="12" t="s">
        <v>15</v>
      </c>
      <c r="H34" s="19">
        <f>H32+H33</f>
        <v>18414.950400000002</v>
      </c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</row>
    <row r="35" spans="1:20" x14ac:dyDescent="0.25">
      <c r="A35" s="2"/>
      <c r="B35" s="2"/>
      <c r="C35" s="2"/>
      <c r="D35" s="2"/>
      <c r="E35" s="2"/>
      <c r="F35" s="2"/>
      <c r="G35" s="12" t="s">
        <v>18</v>
      </c>
      <c r="H35" s="20">
        <f>IF(H29="Annual",PMT(H28,I36,-H34,0,0),IF(H29="Semi-Annual",PMT(H28/2,I36,-H34,0,0),IF(H29="Quarterly",PMT(H28/4,I36,-H34,0,0),IF(H29="Monthly",PMT(H28/12,I36,-H34,0,0),IF(H29="Semi-Monthly",PMT(H28/24,I36,-H34,0,0),IF(H29="Biweekly",PMT(H28/26,I36,-H34,0,0),PMT(H28/52,I36,-H34,0,0)))))))</f>
        <v>266.0060668282843</v>
      </c>
      <c r="I35" s="35" t="s">
        <v>23</v>
      </c>
      <c r="J35" s="36"/>
      <c r="K35" s="2"/>
      <c r="L35" s="2"/>
      <c r="M35" s="2"/>
      <c r="N35" s="2"/>
      <c r="O35" s="2"/>
      <c r="P35" s="2"/>
      <c r="Q35" s="2"/>
      <c r="R35" s="2"/>
      <c r="S35" s="2"/>
      <c r="T35" s="2"/>
    </row>
    <row r="36" spans="1:20" x14ac:dyDescent="0.25">
      <c r="A36" s="2"/>
      <c r="B36" s="2"/>
      <c r="C36" s="2"/>
      <c r="D36" s="2"/>
      <c r="E36" s="2"/>
      <c r="F36" s="2"/>
      <c r="G36" s="12" t="s">
        <v>37</v>
      </c>
      <c r="H36" s="20">
        <f>H35*I36</f>
        <v>19152.436811636471</v>
      </c>
      <c r="I36" s="31">
        <f>IF(H29="Annual",1*H30,IF(H29="Semi-Annual",2*H30,IF(H29="Quarterly",4*H30,IF(H29="Monthly",12*H30,IF(H29="Semi-Monthly",24*H30,IF(H29="Biweekly",26*H30,52*H30))))))</f>
        <v>72</v>
      </c>
      <c r="J36" s="32"/>
      <c r="K36" s="2"/>
      <c r="L36" s="2"/>
      <c r="M36" s="2"/>
      <c r="N36" s="2"/>
      <c r="O36" s="2"/>
      <c r="P36" s="2"/>
      <c r="Q36" s="2"/>
      <c r="R36" s="2"/>
      <c r="S36" s="2"/>
      <c r="T36" s="2"/>
    </row>
    <row r="37" spans="1:20" x14ac:dyDescent="0.25">
      <c r="A37" s="2"/>
      <c r="B37" s="2"/>
      <c r="C37" s="2"/>
      <c r="D37" s="2"/>
      <c r="E37" s="2"/>
      <c r="F37" s="2"/>
      <c r="H37" s="23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</row>
    <row r="38" spans="1:20" x14ac:dyDescent="0.25">
      <c r="A38" s="2"/>
      <c r="B38" s="2"/>
      <c r="C38" s="2"/>
      <c r="D38" s="2"/>
      <c r="E38" s="2"/>
      <c r="F38" s="2"/>
      <c r="G38" s="24" t="s">
        <v>38</v>
      </c>
      <c r="H38" s="25">
        <f>H25+H36</f>
        <v>45432.488061319775</v>
      </c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</row>
    <row r="39" spans="1:20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</row>
    <row r="40" spans="1:20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</row>
    <row r="41" spans="1:20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</row>
    <row r="42" spans="1:20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</row>
    <row r="43" spans="1:20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</row>
    <row r="44" spans="1:20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</row>
    <row r="45" spans="1:20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</row>
    <row r="46" spans="1:20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</row>
    <row r="47" spans="1:20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</row>
    <row r="48" spans="1:20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</row>
  </sheetData>
  <dataConsolidate/>
  <mergeCells count="7">
    <mergeCell ref="I36:J36"/>
    <mergeCell ref="B31:B32"/>
    <mergeCell ref="D20:E20"/>
    <mergeCell ref="D21:E21"/>
    <mergeCell ref="I22:J22"/>
    <mergeCell ref="I23:J23"/>
    <mergeCell ref="I35:J35"/>
  </mergeCells>
  <dataValidations count="2">
    <dataValidation type="list" allowBlank="1" showInputMessage="1" showErrorMessage="1" sqref="H13 H29 C10">
      <formula1>$BA$1:$BA$7</formula1>
    </dataValidation>
    <dataValidation type="list" allowBlank="1" showInputMessage="1" showErrorMessage="1" sqref="I14">
      <formula1>$AY$2:$AY$3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Brian</dc:creator>
  <cp:lastModifiedBy>admin</cp:lastModifiedBy>
  <dcterms:created xsi:type="dcterms:W3CDTF">2011-07-09T22:44:31Z</dcterms:created>
  <dcterms:modified xsi:type="dcterms:W3CDTF">2018-02-16T17:15:37Z</dcterms:modified>
</cp:coreProperties>
</file>