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S Math\Applied Math 12\Financial\"/>
    </mc:Choice>
  </mc:AlternateContent>
  <bookViews>
    <workbookView xWindow="0" yWindow="0" windowWidth="19200" windowHeight="8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I23" i="1"/>
  <c r="H21" i="1"/>
  <c r="H32" i="1" s="1"/>
  <c r="H18" i="1"/>
  <c r="H17" i="1"/>
  <c r="H16" i="1"/>
  <c r="D21" i="1"/>
  <c r="C19" i="1"/>
  <c r="C15" i="1"/>
  <c r="C14" i="1"/>
  <c r="H19" i="1" l="1"/>
  <c r="H22" i="1"/>
  <c r="H20" i="1"/>
  <c r="H33" i="1"/>
  <c r="H34" i="1" s="1"/>
  <c r="H35" i="1" s="1"/>
  <c r="H36" i="1" s="1"/>
  <c r="C16" i="1"/>
  <c r="C17" i="1" s="1"/>
  <c r="H23" i="1" l="1"/>
  <c r="H24" i="1" s="1"/>
  <c r="H25" i="1"/>
  <c r="H38" i="1" s="1"/>
  <c r="C18" i="1"/>
  <c r="C20" i="1" s="1"/>
  <c r="C21" i="1" l="1"/>
  <c r="C22" i="1" s="1"/>
  <c r="C33" i="1" l="1"/>
  <c r="C34" i="1"/>
  <c r="C23" i="1"/>
</calcChain>
</file>

<file path=xl/sharedStrings.xml><?xml version="1.0" encoding="utf-8"?>
<sst xmlns="http://schemas.openxmlformats.org/spreadsheetml/2006/main" count="69" uniqueCount="46">
  <si>
    <t>Buying a Car</t>
  </si>
  <si>
    <t>Cost of Vehicle</t>
  </si>
  <si>
    <t>PST + GST (%)</t>
  </si>
  <si>
    <t>Interest Rate</t>
  </si>
  <si>
    <t>Payment Frequency</t>
  </si>
  <si>
    <t>Annual</t>
  </si>
  <si>
    <t>Semi-Annual</t>
  </si>
  <si>
    <t>Quarterly</t>
  </si>
  <si>
    <t>Monthly</t>
  </si>
  <si>
    <t>Biweekly</t>
  </si>
  <si>
    <t>Weekly</t>
  </si>
  <si>
    <t>Term of Loan (Years)</t>
  </si>
  <si>
    <t>Minus Trade</t>
  </si>
  <si>
    <t>Price After Trade</t>
  </si>
  <si>
    <t>Taxes</t>
  </si>
  <si>
    <t>Total Purchase Price</t>
  </si>
  <si>
    <t>Minus Down Payment</t>
  </si>
  <si>
    <t>Principal for Loan</t>
  </si>
  <si>
    <t>Payment</t>
  </si>
  <si>
    <t>Total Cost of Purchasing</t>
  </si>
  <si>
    <t>Interest Paid</t>
  </si>
  <si>
    <t>Trade-In Value</t>
  </si>
  <si>
    <t>Down Payment</t>
  </si>
  <si>
    <t>Number of Payments</t>
  </si>
  <si>
    <t>Semi-Monthly</t>
  </si>
  <si>
    <t>Residual %</t>
  </si>
  <si>
    <t>Depreciation</t>
  </si>
  <si>
    <t>Residual Value</t>
  </si>
  <si>
    <t>Purchase Option Price</t>
  </si>
  <si>
    <t>Lease Payment (incl. tax)</t>
  </si>
  <si>
    <t>Refundable Security Deposit</t>
  </si>
  <si>
    <t>Total Due Upon Signing</t>
  </si>
  <si>
    <t>Total Lease Cost</t>
  </si>
  <si>
    <t>Lease</t>
  </si>
  <si>
    <t>Buyout Option at End of Lease</t>
  </si>
  <si>
    <t>Leasing a Car</t>
  </si>
  <si>
    <t>Acquisition Fee</t>
  </si>
  <si>
    <t>Total Cost to Buyout Vehicle</t>
  </si>
  <si>
    <t>Cost to Lease + Buyout Vehicle</t>
  </si>
  <si>
    <t>Security Deposit?</t>
  </si>
  <si>
    <t>Yes</t>
  </si>
  <si>
    <t>No</t>
  </si>
  <si>
    <t>Lease Term (Years)</t>
  </si>
  <si>
    <t>Which is cheaper?</t>
  </si>
  <si>
    <t>By how much?</t>
  </si>
  <si>
    <t>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</si>
</sst>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Arial"/>
      <family val="2"/>
    </font>
    <font>
      <sz val="11"/>
      <color rgb="FFFFFF0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8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Fill="1"/>
    <xf numFmtId="0" fontId="5" fillId="0" borderId="0" xfId="0" applyFont="1"/>
    <xf numFmtId="0" fontId="6" fillId="0" borderId="0" xfId="0" applyFont="1"/>
    <xf numFmtId="0" fontId="4" fillId="2" borderId="1" xfId="0" applyFont="1" applyFill="1" applyBorder="1"/>
    <xf numFmtId="7" fontId="3" fillId="2" borderId="1" xfId="1" applyNumberFormat="1" applyFont="1" applyFill="1" applyBorder="1" applyAlignment="1">
      <alignment horizontal="left"/>
    </xf>
    <xf numFmtId="9" fontId="3" fillId="2" borderId="1" xfId="2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7" fontId="7" fillId="3" borderId="1" xfId="0" applyNumberFormat="1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left"/>
    </xf>
    <xf numFmtId="10" fontId="3" fillId="2" borderId="1" xfId="2" applyNumberFormat="1" applyFont="1" applyFill="1" applyBorder="1" applyAlignment="1">
      <alignment horizontal="left"/>
    </xf>
    <xf numFmtId="0" fontId="4" fillId="0" borderId="0" xfId="0" applyFont="1"/>
    <xf numFmtId="0" fontId="4" fillId="2" borderId="6" xfId="0" applyFont="1" applyFill="1" applyBorder="1"/>
    <xf numFmtId="2" fontId="3" fillId="0" borderId="0" xfId="0" applyNumberFormat="1" applyFont="1"/>
    <xf numFmtId="7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64" fontId="3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4" borderId="1" xfId="0" applyFont="1" applyFill="1" applyBorder="1"/>
    <xf numFmtId="164" fontId="11" fillId="4" borderId="1" xfId="0" applyNumberFormat="1" applyFont="1" applyFill="1" applyBorder="1" applyAlignment="1">
      <alignment horizontal="left"/>
    </xf>
    <xf numFmtId="0" fontId="9" fillId="0" borderId="0" xfId="0" applyFont="1"/>
    <xf numFmtId="0" fontId="4" fillId="2" borderId="7" xfId="0" applyFont="1" applyFill="1" applyBorder="1"/>
    <xf numFmtId="0" fontId="3" fillId="2" borderId="8" xfId="0" applyFont="1" applyFill="1" applyBorder="1"/>
    <xf numFmtId="0" fontId="4" fillId="5" borderId="1" xfId="0" applyFont="1" applyFill="1" applyBorder="1"/>
    <xf numFmtId="8" fontId="3" fillId="5" borderId="1" xfId="0" applyNumberFormat="1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6" fillId="0" borderId="0" xfId="0" applyFont="1" applyAlignment="1"/>
    <xf numFmtId="0" fontId="12" fillId="0" borderId="0" xfId="0" applyFont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showGridLines="0" tabSelected="1" zoomScale="85" zoomScaleNormal="85" workbookViewId="0">
      <selection activeCell="B45" sqref="B45"/>
    </sheetView>
  </sheetViews>
  <sheetFormatPr defaultRowHeight="15" x14ac:dyDescent="0.25"/>
  <cols>
    <col min="1" max="1" width="1.5703125" customWidth="1"/>
    <col min="2" max="2" width="26.5703125" bestFit="1" customWidth="1"/>
    <col min="3" max="3" width="14" bestFit="1" customWidth="1"/>
    <col min="5" max="5" width="12.28515625" customWidth="1"/>
    <col min="6" max="6" width="2.85546875" customWidth="1"/>
    <col min="7" max="7" width="32.5703125" bestFit="1" customWidth="1"/>
    <col min="8" max="8" width="17.140625" customWidth="1"/>
    <col min="9" max="9" width="23.140625" customWidth="1"/>
    <col min="10" max="10" width="0.85546875" customWidth="1"/>
  </cols>
  <sheetData>
    <row r="1" spans="1:5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Y1" s="26"/>
      <c r="BA1" s="4" t="s">
        <v>5</v>
      </c>
    </row>
    <row r="2" spans="1:5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Y2" s="26" t="s">
        <v>40</v>
      </c>
      <c r="BA2" s="4" t="s">
        <v>6</v>
      </c>
    </row>
    <row r="3" spans="1:53" ht="23.25" x14ac:dyDescent="0.35">
      <c r="A3" s="2"/>
      <c r="B3" s="5" t="s">
        <v>0</v>
      </c>
      <c r="D3" s="2"/>
      <c r="E3" s="2"/>
      <c r="F3" s="2"/>
      <c r="G3" s="5" t="s">
        <v>35</v>
      </c>
      <c r="H3" s="2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Y3" s="26" t="s">
        <v>41</v>
      </c>
      <c r="BA3" s="4" t="s">
        <v>7</v>
      </c>
    </row>
    <row r="4" spans="1:53" x14ac:dyDescent="0.25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Y4" s="26"/>
      <c r="BA4" s="4" t="s">
        <v>8</v>
      </c>
    </row>
    <row r="5" spans="1:53" x14ac:dyDescent="0.25">
      <c r="A5" s="2"/>
      <c r="B5" s="6" t="s">
        <v>1</v>
      </c>
      <c r="C5" s="7">
        <v>37368</v>
      </c>
      <c r="D5" s="2"/>
      <c r="G5" s="16" t="s">
        <v>33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Y5" s="26"/>
      <c r="BA5" s="4" t="s">
        <v>24</v>
      </c>
    </row>
    <row r="6" spans="1:53" x14ac:dyDescent="0.25">
      <c r="A6" s="2"/>
      <c r="B6" s="6" t="s">
        <v>2</v>
      </c>
      <c r="C6" s="8">
        <v>0.12</v>
      </c>
      <c r="D6" s="2"/>
      <c r="E6" s="2"/>
      <c r="G6" s="6" t="s">
        <v>1</v>
      </c>
      <c r="H6" s="7">
        <v>37368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Y6" s="26"/>
      <c r="BA6" s="4" t="s">
        <v>9</v>
      </c>
    </row>
    <row r="7" spans="1:53" x14ac:dyDescent="0.25">
      <c r="A7" s="2"/>
      <c r="B7" s="6" t="s">
        <v>21</v>
      </c>
      <c r="C7" s="9">
        <v>0</v>
      </c>
      <c r="D7" s="2"/>
      <c r="E7" s="2"/>
      <c r="G7" s="6" t="s">
        <v>2</v>
      </c>
      <c r="H7" s="8">
        <v>0.12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BA7" s="4" t="s">
        <v>10</v>
      </c>
    </row>
    <row r="8" spans="1:53" x14ac:dyDescent="0.25">
      <c r="A8" s="2"/>
      <c r="B8" s="6" t="s">
        <v>22</v>
      </c>
      <c r="C8" s="9">
        <v>8000</v>
      </c>
      <c r="D8" s="2"/>
      <c r="E8" s="2"/>
      <c r="G8" s="6" t="s">
        <v>21</v>
      </c>
      <c r="H8" s="9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53" x14ac:dyDescent="0.25">
      <c r="A9" s="2"/>
      <c r="B9" s="6" t="s">
        <v>3</v>
      </c>
      <c r="C9" s="15">
        <v>2.5999999999999999E-2</v>
      </c>
      <c r="D9" s="2"/>
      <c r="E9" s="2"/>
      <c r="G9" s="6" t="s">
        <v>22</v>
      </c>
      <c r="H9" s="9">
        <v>8000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53" x14ac:dyDescent="0.25">
      <c r="A10" s="2"/>
      <c r="B10" s="6" t="s">
        <v>4</v>
      </c>
      <c r="C10" s="10" t="s">
        <v>24</v>
      </c>
      <c r="D10" s="2"/>
      <c r="E10" s="2"/>
      <c r="G10" s="6" t="s">
        <v>25</v>
      </c>
      <c r="H10" s="8">
        <v>0.44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53" x14ac:dyDescent="0.25">
      <c r="A11" s="2"/>
      <c r="B11" s="6" t="s">
        <v>11</v>
      </c>
      <c r="C11" s="11">
        <v>5</v>
      </c>
      <c r="D11" s="2"/>
      <c r="E11" s="2"/>
      <c r="G11" s="17" t="s">
        <v>36</v>
      </c>
      <c r="H11" s="9">
        <v>695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53" x14ac:dyDescent="0.25">
      <c r="A12" s="2"/>
      <c r="B12" s="1"/>
      <c r="C12" s="3"/>
      <c r="D12" s="2"/>
      <c r="E12" s="2"/>
      <c r="G12" s="6" t="s">
        <v>3</v>
      </c>
      <c r="H12" s="15">
        <v>0.04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53" x14ac:dyDescent="0.25">
      <c r="A13" s="2"/>
      <c r="B13" s="1"/>
      <c r="C13" s="3"/>
      <c r="D13" s="2"/>
      <c r="E13" s="2"/>
      <c r="G13" s="6" t="s">
        <v>4</v>
      </c>
      <c r="H13" s="10" t="s">
        <v>24</v>
      </c>
      <c r="I13" s="27" t="s">
        <v>39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53" x14ac:dyDescent="0.25">
      <c r="A14" s="2"/>
      <c r="B14" s="12" t="s">
        <v>1</v>
      </c>
      <c r="C14" s="13">
        <f>C5</f>
        <v>37368</v>
      </c>
      <c r="D14" s="2"/>
      <c r="E14" s="2"/>
      <c r="G14" s="6" t="s">
        <v>42</v>
      </c>
      <c r="H14" s="11">
        <v>3</v>
      </c>
      <c r="I14" s="28" t="s">
        <v>41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53" x14ac:dyDescent="0.25">
      <c r="A15" s="2"/>
      <c r="B15" s="12" t="s">
        <v>12</v>
      </c>
      <c r="C15" s="14">
        <f>C7</f>
        <v>0</v>
      </c>
      <c r="D15" s="2"/>
      <c r="E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53" x14ac:dyDescent="0.25">
      <c r="A16" s="2"/>
      <c r="B16" s="12" t="s">
        <v>13</v>
      </c>
      <c r="C16" s="13">
        <f>C14-C15</f>
        <v>37368</v>
      </c>
      <c r="D16" s="2"/>
      <c r="E16" s="2"/>
      <c r="G16" s="12" t="s">
        <v>1</v>
      </c>
      <c r="H16" s="19">
        <f>H6</f>
        <v>37368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12" t="s">
        <v>14</v>
      </c>
      <c r="C17" s="13">
        <f>C16*C6</f>
        <v>4484.16</v>
      </c>
      <c r="D17" s="2"/>
      <c r="E17" s="2"/>
      <c r="G17" s="12" t="s">
        <v>12</v>
      </c>
      <c r="H17" s="20">
        <f>H8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12" t="s">
        <v>15</v>
      </c>
      <c r="C18" s="13">
        <f>C16+C17</f>
        <v>41852.160000000003</v>
      </c>
      <c r="D18" s="2"/>
      <c r="E18" s="2"/>
      <c r="G18" s="12" t="s">
        <v>16</v>
      </c>
      <c r="H18" s="20">
        <f>H9</f>
        <v>8000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12" t="s">
        <v>16</v>
      </c>
      <c r="C19" s="14">
        <f>C8</f>
        <v>8000</v>
      </c>
      <c r="D19" s="2"/>
      <c r="E19" s="2"/>
      <c r="G19" s="12" t="s">
        <v>28</v>
      </c>
      <c r="H19" s="19">
        <f>H16-H17-H18</f>
        <v>29368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12" t="s">
        <v>17</v>
      </c>
      <c r="C20" s="13">
        <f>C18-C19</f>
        <v>33852.160000000003</v>
      </c>
      <c r="D20" s="35" t="s">
        <v>23</v>
      </c>
      <c r="E20" s="36"/>
      <c r="G20" s="12" t="s">
        <v>26</v>
      </c>
      <c r="H20" s="19">
        <f>H16-H21</f>
        <v>20926.079999999998</v>
      </c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12" t="s">
        <v>18</v>
      </c>
      <c r="C21" s="14">
        <f>IF(C10="Annual",PMT(C9,C11,-C20,0,0),IF(C10="Semi-Annual",PMT(C9/2,D21,-C20,0,0),IF(C10="Quarterly",PMT(C9/4,D21,-C20,0,0),IF(C10="Monthly",PMT(C9/12,D21,-C20,0,0),IF(C10="Semi-Monthly",PMT(C9/24,D21,-C20,0,0),IF(C10="Biweekly",PMT(C9/26,D21,-C20,0,0),PMT(C9/52,D21,-C20,0,0)))))))</f>
        <v>300.98766330262868</v>
      </c>
      <c r="D21" s="31">
        <f>IF(C10="Annual",1*C11,IF(C10="Semi-Annual",2*C11,IF(C10="Quarterly",4*C11,IF(C10="Monthly",12*C11,IF(C10="Semi-Monthly",24*C11,IF(C10="Biweekly",26*C11,52*C11))))))</f>
        <v>120</v>
      </c>
      <c r="E21" s="32"/>
      <c r="G21" s="12" t="s">
        <v>27</v>
      </c>
      <c r="H21" s="19">
        <f>H10*H6</f>
        <v>16441.920000000002</v>
      </c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4" t="s">
        <v>19</v>
      </c>
      <c r="C22" s="25">
        <f>C7+C8+C21*D21</f>
        <v>44118.51959631544</v>
      </c>
      <c r="D22" s="2"/>
      <c r="E22" s="2"/>
      <c r="G22" s="12" t="s">
        <v>29</v>
      </c>
      <c r="H22" s="21">
        <f>IF(H13="Annual",PMT(H12,I23,-H19,H21,0)*(1+H7),IF(H13="Semi-Annual",PMT(H12/2,I23,-H19,H21,0) *(1+H7),IF(H13="Quarterly",PMT(H12/4,I23,-H19,H21,0) *(1+H7),IF(H13="Monthly",PMT(H12/12,I23,-H19,H21,0) *(1+H7),IF(H13="Semi-Monthly",PMT(H12/24,I23,-H19,H21,0) *(1+H7),IF(H13="Biweekly",PMT(H12/26,I23,-H19,H21,0) *(1+H7),PMT(H12/52,I23,-H19,H21,0) *(1+H7)))))))</f>
        <v>244.23682291226811</v>
      </c>
      <c r="I22" s="35" t="s">
        <v>23</v>
      </c>
      <c r="J22" s="36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12" t="s">
        <v>20</v>
      </c>
      <c r="C23" s="14">
        <f>C21*D21-C20</f>
        <v>2266.3595963154366</v>
      </c>
      <c r="D23" s="2"/>
      <c r="E23" s="2"/>
      <c r="G23" s="12" t="s">
        <v>30</v>
      </c>
      <c r="H23" s="20">
        <f>IF(I14="No",0,IF(H13="Annual",CEILING(H22/12,25),IF(H13="Semi-Annual",CEILING(H22/6,25),IF(H13="Quarterly",CEILING(H22/3,25),IF(H13="Monthly",CEILING(H22,25),IF(H13="Semi-Monthly",CEILING(H22*2,25),IF(H13="Biweekly",CEILING(H22*26/12,25),CEILING(H22*52/12,25))))))))</f>
        <v>0</v>
      </c>
      <c r="I23" s="31">
        <f>IF(H13="Annual",1*H14,IF(H13="Semi-Annual",2*H14,IF(H13="Quarterly",4*H14,IF(H13="Monthly",12*H14,IF(H13="Semi-Monthly",24*H14,IF(H13="Biweekly",26*H14,52*H14))))))</f>
        <v>72</v>
      </c>
      <c r="J23" s="3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2"/>
      <c r="G24" s="12" t="s">
        <v>31</v>
      </c>
      <c r="H24" s="20">
        <f>H22+H23+H11</f>
        <v>939.23682291226805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2"/>
      <c r="G25" s="12" t="s">
        <v>32</v>
      </c>
      <c r="H25" s="20">
        <f>H22*I23+H9+H8+H11</f>
        <v>26280.051249683303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2"/>
      <c r="G27" s="16" t="s">
        <v>34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2"/>
      <c r="G28" s="6" t="s">
        <v>3</v>
      </c>
      <c r="H28" s="15">
        <v>2.5999999999999999E-2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2"/>
      <c r="G29" s="6" t="s">
        <v>4</v>
      </c>
      <c r="H29" s="10" t="s">
        <v>24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E30" s="2"/>
      <c r="G30" s="6" t="s">
        <v>11</v>
      </c>
      <c r="H30" s="10">
        <v>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33" t="s">
        <v>45</v>
      </c>
      <c r="C31" s="2"/>
      <c r="D31" s="2"/>
      <c r="E31" s="2"/>
      <c r="G31" s="2"/>
      <c r="H31" s="2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34"/>
      <c r="C32" s="2"/>
      <c r="D32" s="2"/>
      <c r="E32" s="2"/>
      <c r="G32" s="12" t="s">
        <v>27</v>
      </c>
      <c r="H32" s="19">
        <f>H21</f>
        <v>16441.920000000002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9" t="s">
        <v>43</v>
      </c>
      <c r="C33" s="30" t="str">
        <f>IF(C22&lt;H38,"Buying","Leasing")</f>
        <v>Buying</v>
      </c>
      <c r="D33" s="2"/>
      <c r="E33" s="2"/>
      <c r="G33" s="12" t="s">
        <v>14</v>
      </c>
      <c r="H33" s="19">
        <f>H7*H32</f>
        <v>1973.0304000000001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9" t="s">
        <v>44</v>
      </c>
      <c r="C34" s="30">
        <f>ABS(C22-H38)</f>
        <v>1313.9684650043346</v>
      </c>
      <c r="D34" s="2"/>
      <c r="E34" s="2"/>
      <c r="F34" s="2"/>
      <c r="G34" s="12" t="s">
        <v>15</v>
      </c>
      <c r="H34" s="19">
        <f>H32+H33</f>
        <v>18414.950400000002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12" t="s">
        <v>18</v>
      </c>
      <c r="H35" s="20">
        <f>IF(H29="Annual",PMT(H28,I36,-H34,0,0),IF(H29="Semi-Annual",PMT(H28/2,I36,-H34,0,0),IF(H29="Quarterly",PMT(H28/4,I36,-H34,0,0),IF(H29="Monthly",PMT(H28/12,I36,-H34,0,0),IF(H29="Semi-Monthly",PMT(H28/24,I36,-H34,0,0),IF(H29="Biweekly",PMT(H28/26,I36,-H34,0,0),PMT(H28/52,I36,-H34,0,0)))))))</f>
        <v>266.0060668282843</v>
      </c>
      <c r="I35" s="35" t="s">
        <v>23</v>
      </c>
      <c r="J35" s="36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12" t="s">
        <v>37</v>
      </c>
      <c r="H36" s="20">
        <f>H35*I36</f>
        <v>19152.436811636471</v>
      </c>
      <c r="I36" s="31">
        <f>IF(H29="Annual",1*H30,IF(H29="Semi-Annual",2*H30,IF(H29="Quarterly",4*H30,IF(H29="Monthly",12*H30,IF(H29="Semi-Monthly",24*H30,IF(H29="Biweekly",26*H30,52*H30))))))</f>
        <v>72</v>
      </c>
      <c r="J36" s="3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H37" s="2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4" t="s">
        <v>38</v>
      </c>
      <c r="H38" s="25">
        <f>H25+H36</f>
        <v>45432.488061319775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</sheetData>
  <dataConsolidate/>
  <mergeCells count="7">
    <mergeCell ref="I36:J36"/>
    <mergeCell ref="B31:B32"/>
    <mergeCell ref="D20:E20"/>
    <mergeCell ref="D21:E21"/>
    <mergeCell ref="I22:J22"/>
    <mergeCell ref="I23:J23"/>
    <mergeCell ref="I35:J35"/>
  </mergeCells>
  <dataValidations count="2">
    <dataValidation type="list" allowBlank="1" showInputMessage="1" showErrorMessage="1" sqref="H13 H29 C10">
      <formula1>$BA$1:$BA$7</formula1>
    </dataValidation>
    <dataValidation type="list" allowBlank="1" showInputMessage="1" showErrorMessage="1" sqref="I14">
      <formula1>$AY$2:$AY$3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admin</cp:lastModifiedBy>
  <dcterms:created xsi:type="dcterms:W3CDTF">2011-07-09T22:44:31Z</dcterms:created>
  <dcterms:modified xsi:type="dcterms:W3CDTF">2018-02-16T17:15:37Z</dcterms:modified>
</cp:coreProperties>
</file>